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6275" windowHeight="7455"/>
  </bookViews>
  <sheets>
    <sheet name="1" sheetId="1" r:id="rId1"/>
  </sheets>
  <definedNames>
    <definedName name="_xlnm.Print_Area" localSheetId="0">'1'!$A$1:$Q$70</definedName>
  </definedNames>
  <calcPr calcId="125725"/>
</workbook>
</file>

<file path=xl/calcChain.xml><?xml version="1.0" encoding="utf-8"?>
<calcChain xmlns="http://schemas.openxmlformats.org/spreadsheetml/2006/main">
  <c r="O67" i="1"/>
  <c r="N67"/>
  <c r="M67"/>
  <c r="L67"/>
  <c r="K67"/>
  <c r="J67"/>
  <c r="I67"/>
  <c r="H67"/>
  <c r="G67"/>
  <c r="F67"/>
  <c r="E67"/>
  <c r="E65"/>
  <c r="F57"/>
  <c r="F59" s="1"/>
  <c r="F61" s="1"/>
  <c r="F63" s="1"/>
  <c r="F65" s="1"/>
  <c r="F68" s="1"/>
  <c r="G56"/>
  <c r="H56" s="1"/>
  <c r="I56" s="1"/>
  <c r="J56" s="1"/>
  <c r="K56" s="1"/>
  <c r="L56" s="1"/>
  <c r="M56" s="1"/>
  <c r="N56" s="1"/>
  <c r="O56" s="1"/>
  <c r="P56" s="1"/>
  <c r="O50"/>
  <c r="N50"/>
  <c r="M50"/>
  <c r="L50"/>
  <c r="K50"/>
  <c r="J50"/>
  <c r="I50"/>
  <c r="H50"/>
  <c r="G50"/>
  <c r="F50"/>
  <c r="E50"/>
  <c r="E48"/>
  <c r="F40"/>
  <c r="F42" s="1"/>
  <c r="F44" s="1"/>
  <c r="F46" s="1"/>
  <c r="F48" s="1"/>
  <c r="F51" s="1"/>
  <c r="G39"/>
  <c r="H39" s="1"/>
  <c r="I39" s="1"/>
  <c r="J39" s="1"/>
  <c r="K39" s="1"/>
  <c r="L39" s="1"/>
  <c r="M39" s="1"/>
  <c r="N39" s="1"/>
  <c r="O39" s="1"/>
  <c r="P39" s="1"/>
  <c r="G22"/>
  <c r="H22" s="1"/>
  <c r="I22" s="1"/>
  <c r="J22" s="1"/>
  <c r="K22" s="1"/>
  <c r="L22" s="1"/>
  <c r="M22" s="1"/>
  <c r="N22" s="1"/>
  <c r="O22" s="1"/>
  <c r="P22" s="1"/>
  <c r="O33"/>
  <c r="N33"/>
  <c r="M33"/>
  <c r="L33"/>
  <c r="K33"/>
  <c r="J33"/>
  <c r="I33"/>
  <c r="H33"/>
  <c r="G33"/>
  <c r="F33"/>
  <c r="E33"/>
  <c r="E31"/>
  <c r="F23"/>
  <c r="F25" s="1"/>
  <c r="F27" s="1"/>
  <c r="F29" s="1"/>
  <c r="F31" s="1"/>
  <c r="F34" s="1"/>
  <c r="F6"/>
  <c r="G6"/>
  <c r="H6" s="1"/>
  <c r="F16"/>
  <c r="G16"/>
  <c r="H16"/>
  <c r="I16"/>
  <c r="J16"/>
  <c r="K16"/>
  <c r="L16"/>
  <c r="M16"/>
  <c r="N16"/>
  <c r="O16"/>
  <c r="E16"/>
  <c r="E14"/>
  <c r="G8"/>
  <c r="G10" s="1"/>
  <c r="G12" s="1"/>
  <c r="G14" s="1"/>
  <c r="F8"/>
  <c r="F10" s="1"/>
  <c r="F12" s="1"/>
  <c r="F14" s="1"/>
  <c r="G57" l="1"/>
  <c r="E68"/>
  <c r="G40"/>
  <c r="E51"/>
  <c r="G23"/>
  <c r="E34"/>
  <c r="I6"/>
  <c r="H8"/>
  <c r="H10" s="1"/>
  <c r="H12" s="1"/>
  <c r="H14" s="1"/>
  <c r="H17"/>
  <c r="G17"/>
  <c r="F17"/>
  <c r="E17"/>
  <c r="G59" l="1"/>
  <c r="G61" s="1"/>
  <c r="G63" s="1"/>
  <c r="G65" s="1"/>
  <c r="H57"/>
  <c r="G42"/>
  <c r="G44" s="1"/>
  <c r="G46" s="1"/>
  <c r="G48" s="1"/>
  <c r="H40"/>
  <c r="G25"/>
  <c r="G27" s="1"/>
  <c r="G29" s="1"/>
  <c r="G31" s="1"/>
  <c r="H23"/>
  <c r="J6"/>
  <c r="I8"/>
  <c r="I10" s="1"/>
  <c r="I12" s="1"/>
  <c r="I14" s="1"/>
  <c r="H59" l="1"/>
  <c r="H61" s="1"/>
  <c r="H63" s="1"/>
  <c r="H65" s="1"/>
  <c r="H68" s="1"/>
  <c r="I57"/>
  <c r="G68"/>
  <c r="H42"/>
  <c r="H44" s="1"/>
  <c r="H46" s="1"/>
  <c r="H48" s="1"/>
  <c r="H51" s="1"/>
  <c r="I40"/>
  <c r="G51"/>
  <c r="H25"/>
  <c r="H27" s="1"/>
  <c r="H29" s="1"/>
  <c r="H31" s="1"/>
  <c r="H34" s="1"/>
  <c r="I23"/>
  <c r="G34"/>
  <c r="I17"/>
  <c r="K6"/>
  <c r="J8"/>
  <c r="J10" s="1"/>
  <c r="J12" s="1"/>
  <c r="J14" s="1"/>
  <c r="J17" s="1"/>
  <c r="I59" l="1"/>
  <c r="I61" s="1"/>
  <c r="I63" s="1"/>
  <c r="I65" s="1"/>
  <c r="J57"/>
  <c r="I42"/>
  <c r="I44" s="1"/>
  <c r="I46" s="1"/>
  <c r="I48" s="1"/>
  <c r="J40"/>
  <c r="I25"/>
  <c r="I27" s="1"/>
  <c r="I29" s="1"/>
  <c r="I31" s="1"/>
  <c r="J23"/>
  <c r="L6"/>
  <c r="K8"/>
  <c r="K10" s="1"/>
  <c r="K12" s="1"/>
  <c r="K14" s="1"/>
  <c r="K17" s="1"/>
  <c r="J59" l="1"/>
  <c r="J61" s="1"/>
  <c r="J63" s="1"/>
  <c r="J65" s="1"/>
  <c r="J68" s="1"/>
  <c r="K57"/>
  <c r="I68"/>
  <c r="J42"/>
  <c r="J44" s="1"/>
  <c r="J46" s="1"/>
  <c r="J48" s="1"/>
  <c r="J51" s="1"/>
  <c r="K40"/>
  <c r="I51"/>
  <c r="J25"/>
  <c r="J27" s="1"/>
  <c r="J29" s="1"/>
  <c r="J31" s="1"/>
  <c r="J34" s="1"/>
  <c r="K23"/>
  <c r="I34"/>
  <c r="M6"/>
  <c r="L8"/>
  <c r="L10" s="1"/>
  <c r="L12" s="1"/>
  <c r="L14" s="1"/>
  <c r="K59" l="1"/>
  <c r="K61" s="1"/>
  <c r="K63" s="1"/>
  <c r="K65" s="1"/>
  <c r="L57"/>
  <c r="K42"/>
  <c r="K44" s="1"/>
  <c r="K46" s="1"/>
  <c r="K48" s="1"/>
  <c r="L40"/>
  <c r="K25"/>
  <c r="K27" s="1"/>
  <c r="K29" s="1"/>
  <c r="K31" s="1"/>
  <c r="L23"/>
  <c r="L17"/>
  <c r="N6"/>
  <c r="M8"/>
  <c r="M10" s="1"/>
  <c r="M12" s="1"/>
  <c r="M14" s="1"/>
  <c r="M17" s="1"/>
  <c r="L59" l="1"/>
  <c r="L61" s="1"/>
  <c r="L63" s="1"/>
  <c r="L65" s="1"/>
  <c r="L68" s="1"/>
  <c r="M57"/>
  <c r="K68"/>
  <c r="L42"/>
  <c r="L44" s="1"/>
  <c r="L46" s="1"/>
  <c r="L48" s="1"/>
  <c r="L51" s="1"/>
  <c r="M40"/>
  <c r="K51"/>
  <c r="L25"/>
  <c r="L27" s="1"/>
  <c r="L29" s="1"/>
  <c r="L31" s="1"/>
  <c r="L34" s="1"/>
  <c r="M23"/>
  <c r="K34"/>
  <c r="O6"/>
  <c r="N8"/>
  <c r="N10" s="1"/>
  <c r="N12" s="1"/>
  <c r="N14" s="1"/>
  <c r="N17" s="1"/>
  <c r="M59" l="1"/>
  <c r="M61" s="1"/>
  <c r="M63" s="1"/>
  <c r="M65" s="1"/>
  <c r="M68" s="1"/>
  <c r="N57"/>
  <c r="M42"/>
  <c r="M44" s="1"/>
  <c r="M46" s="1"/>
  <c r="M48" s="1"/>
  <c r="M51" s="1"/>
  <c r="N40"/>
  <c r="M25"/>
  <c r="M27" s="1"/>
  <c r="M29" s="1"/>
  <c r="M31" s="1"/>
  <c r="M34" s="1"/>
  <c r="N23"/>
  <c r="P6"/>
  <c r="P8" s="1"/>
  <c r="P10" s="1"/>
  <c r="O13" s="1"/>
  <c r="O8"/>
  <c r="O10" s="1"/>
  <c r="O12" s="1"/>
  <c r="O14" s="1"/>
  <c r="N59" l="1"/>
  <c r="N61" s="1"/>
  <c r="N63" s="1"/>
  <c r="N65" s="1"/>
  <c r="N68" s="1"/>
  <c r="O57"/>
  <c r="N42"/>
  <c r="N44" s="1"/>
  <c r="N46" s="1"/>
  <c r="N48" s="1"/>
  <c r="N51" s="1"/>
  <c r="O40"/>
  <c r="N25"/>
  <c r="N27" s="1"/>
  <c r="N29" s="1"/>
  <c r="N31" s="1"/>
  <c r="N34" s="1"/>
  <c r="O23"/>
  <c r="O17"/>
  <c r="D17" s="1"/>
  <c r="D19"/>
  <c r="O59" l="1"/>
  <c r="O61" s="1"/>
  <c r="O63" s="1"/>
  <c r="P57"/>
  <c r="P59" s="1"/>
  <c r="P61" s="1"/>
  <c r="O64" s="1"/>
  <c r="O42"/>
  <c r="O44" s="1"/>
  <c r="O46" s="1"/>
  <c r="P40"/>
  <c r="P42" s="1"/>
  <c r="P44" s="1"/>
  <c r="O47" s="1"/>
  <c r="O25"/>
  <c r="O27" s="1"/>
  <c r="O29" s="1"/>
  <c r="P23"/>
  <c r="P25" s="1"/>
  <c r="P27" s="1"/>
  <c r="O30" s="1"/>
  <c r="O65" l="1"/>
  <c r="O48"/>
  <c r="O31"/>
  <c r="O68" l="1"/>
  <c r="D68" s="1"/>
  <c r="D70"/>
  <c r="E70" s="1"/>
  <c r="O51"/>
  <c r="D51" s="1"/>
  <c r="D53"/>
  <c r="E53" s="1"/>
  <c r="O34"/>
  <c r="D34" s="1"/>
  <c r="D36"/>
  <c r="E36" s="1"/>
</calcChain>
</file>

<file path=xl/sharedStrings.xml><?xml version="1.0" encoding="utf-8"?>
<sst xmlns="http://schemas.openxmlformats.org/spreadsheetml/2006/main" count="68" uniqueCount="13">
  <si>
    <t xml:space="preserve"> </t>
  </si>
  <si>
    <t xml:space="preserve">  </t>
  </si>
  <si>
    <t>IRR=BMR=</t>
  </si>
  <si>
    <t>Üresedés</t>
  </si>
  <si>
    <t>Tényleges bevétel</t>
  </si>
  <si>
    <t>Működési költségek</t>
  </si>
  <si>
    <t>NOI =Adózás előtti bevétel</t>
  </si>
  <si>
    <t>CashFlow a működésből</t>
  </si>
  <si>
    <t>Vétel vagy eladás</t>
  </si>
  <si>
    <t>A. ELŐTTI CASH-FLOW</t>
  </si>
  <si>
    <t>DCF SZÁMÍTÁS</t>
  </si>
  <si>
    <t>Pontenciális bevételek</t>
  </si>
  <si>
    <t>Felújítás, ráfordítás, stb.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</si>
</sst>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00%"/>
    <numFmt numFmtId="166" formatCode="0.0000"/>
  </numFmts>
  <fonts count="5">
    <font>
      <sz val="11"/>
      <color theme="1"/>
      <name val="Calibri"/>
      <family val="2"/>
      <charset val="238"/>
      <scheme val="minor"/>
    </font>
    <font>
      <sz val="16"/>
      <color theme="1"/>
      <name val="Garamond"/>
      <family val="1"/>
      <charset val="238"/>
    </font>
    <font>
      <sz val="16"/>
      <color rgb="FFC00000"/>
      <name val="Garamond"/>
      <family val="1"/>
      <charset val="238"/>
    </font>
    <font>
      <sz val="16"/>
      <color rgb="FF0033CC"/>
      <name val="Garamond"/>
      <family val="1"/>
      <charset val="238"/>
    </font>
    <font>
      <b/>
      <sz val="16"/>
      <color rgb="FF0033CC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1" fillId="3" borderId="0" xfId="0" applyFont="1" applyFill="1"/>
    <xf numFmtId="3" fontId="3" fillId="3" borderId="0" xfId="0" applyNumberFormat="1" applyFont="1" applyFill="1"/>
    <xf numFmtId="3" fontId="4" fillId="3" borderId="0" xfId="0" applyNumberFormat="1" applyFont="1" applyFill="1"/>
    <xf numFmtId="165" fontId="1" fillId="0" borderId="0" xfId="0" applyNumberFormat="1" applyFont="1"/>
    <xf numFmtId="0" fontId="3" fillId="3" borderId="0" xfId="0" applyFont="1" applyFill="1"/>
    <xf numFmtId="10" fontId="2" fillId="0" borderId="0" xfId="0" applyNumberFormat="1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165" fontId="2" fillId="0" borderId="0" xfId="0" applyNumberFormat="1" applyFont="1"/>
    <xf numFmtId="9" fontId="1" fillId="0" borderId="0" xfId="0" applyNumberFormat="1" applyFont="1"/>
    <xf numFmtId="10" fontId="2" fillId="0" borderId="2" xfId="0" applyNumberFormat="1" applyFont="1" applyBorder="1"/>
    <xf numFmtId="10" fontId="2" fillId="0" borderId="1" xfId="0" applyNumberFormat="1" applyFont="1" applyBorder="1"/>
    <xf numFmtId="10" fontId="3" fillId="2" borderId="0" xfId="0" applyNumberFormat="1" applyFont="1" applyFill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0033CC"/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70"/>
  <sheetViews>
    <sheetView tabSelected="1" view="pageBreakPreview" topLeftCell="A54" zoomScale="80" zoomScaleNormal="54" zoomScaleSheetLayoutView="80" workbookViewId="0">
      <selection activeCell="D77" sqref="D77"/>
    </sheetView>
  </sheetViews>
  <sheetFormatPr defaultRowHeight="21"/>
  <cols>
    <col min="1" max="1" width="6.28515625" style="2" customWidth="1"/>
    <col min="2" max="2" width="9.140625" style="2"/>
    <col min="3" max="3" width="8.28515625" style="2" customWidth="1"/>
    <col min="4" max="4" width="37.85546875" style="2" customWidth="1"/>
    <col min="5" max="5" width="17.85546875" style="2" customWidth="1"/>
    <col min="6" max="16" width="15.85546875" style="2" customWidth="1"/>
    <col min="17" max="17" width="5.7109375" style="2" customWidth="1"/>
    <col min="18" max="18" width="15.5703125" style="2" customWidth="1"/>
    <col min="19" max="19" width="12.85546875" style="2" customWidth="1"/>
    <col min="20" max="16384" width="9.140625" style="2"/>
  </cols>
  <sheetData>
    <row r="1" spans="2:20">
      <c r="B1" s="1"/>
      <c r="C1" s="1"/>
      <c r="D1" s="1"/>
      <c r="E1" s="3">
        <v>0</v>
      </c>
      <c r="F1" s="3">
        <v>1</v>
      </c>
      <c r="G1" s="3">
        <v>2</v>
      </c>
      <c r="H1" s="3">
        <v>3</v>
      </c>
      <c r="I1" s="3">
        <v>4</v>
      </c>
      <c r="J1" s="3">
        <v>5</v>
      </c>
      <c r="K1" s="3">
        <v>6</v>
      </c>
      <c r="L1" s="3">
        <v>7</v>
      </c>
      <c r="M1" s="3">
        <v>8</v>
      </c>
      <c r="N1" s="3">
        <v>9</v>
      </c>
      <c r="O1" s="3">
        <v>10</v>
      </c>
      <c r="P1" s="3">
        <v>11</v>
      </c>
    </row>
    <row r="2" spans="2:20">
      <c r="B2" s="1"/>
      <c r="C2" s="1"/>
      <c r="D2" s="1"/>
      <c r="E2" s="1"/>
      <c r="F2" s="3">
        <v>2015</v>
      </c>
      <c r="G2" s="3">
        <v>2016</v>
      </c>
      <c r="H2" s="3">
        <v>2017</v>
      </c>
      <c r="I2" s="3">
        <v>2018</v>
      </c>
      <c r="J2" s="3">
        <v>2019</v>
      </c>
      <c r="K2" s="3">
        <v>2020</v>
      </c>
      <c r="L2" s="3">
        <v>2021</v>
      </c>
      <c r="M2" s="3">
        <v>2022</v>
      </c>
      <c r="N2" s="3">
        <v>2023</v>
      </c>
      <c r="O2" s="3">
        <v>2024</v>
      </c>
      <c r="P2" s="3">
        <v>2025</v>
      </c>
    </row>
    <row r="3" spans="2:20" s="6" customFormat="1" ht="8.25" customHeight="1">
      <c r="F3" s="7"/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1</v>
      </c>
      <c r="M3" s="8" t="s">
        <v>0</v>
      </c>
      <c r="N3" s="8" t="s">
        <v>0</v>
      </c>
      <c r="O3" s="8" t="s">
        <v>0</v>
      </c>
      <c r="P3" s="8" t="s">
        <v>0</v>
      </c>
      <c r="Q3" s="6" t="s">
        <v>0</v>
      </c>
    </row>
    <row r="4" spans="2:20" s="6" customFormat="1" ht="21.75" thickBot="1">
      <c r="B4" s="11"/>
      <c r="C4" s="6">
        <v>1</v>
      </c>
      <c r="F4" s="7"/>
      <c r="G4" s="16">
        <v>3.5000000000000003E-2</v>
      </c>
      <c r="H4" s="16">
        <v>3.5000000000000003E-2</v>
      </c>
      <c r="I4" s="16">
        <v>3.5000000000000003E-2</v>
      </c>
      <c r="J4" s="16">
        <v>3.5000000000000003E-2</v>
      </c>
      <c r="K4" s="16">
        <v>3.5000000000000003E-2</v>
      </c>
      <c r="L4" s="16">
        <v>3.5000000000000003E-2</v>
      </c>
      <c r="M4" s="16">
        <v>3.5000000000000003E-2</v>
      </c>
      <c r="N4" s="16">
        <v>3.5000000000000003E-2</v>
      </c>
      <c r="O4" s="16">
        <v>3.5000000000000003E-2</v>
      </c>
      <c r="P4" s="16">
        <v>3.5000000000000003E-2</v>
      </c>
    </row>
    <row r="5" spans="2:20" s="6" customFormat="1" ht="21.75" thickBot="1">
      <c r="B5" s="11"/>
      <c r="C5" s="6">
        <v>2</v>
      </c>
      <c r="D5" s="6" t="s">
        <v>0</v>
      </c>
      <c r="F5" s="22">
        <v>1</v>
      </c>
      <c r="G5" s="22">
        <v>1</v>
      </c>
      <c r="H5" s="22">
        <v>1</v>
      </c>
      <c r="I5" s="22">
        <v>1</v>
      </c>
      <c r="J5" s="22">
        <v>1</v>
      </c>
      <c r="K5" s="22">
        <v>1</v>
      </c>
      <c r="L5" s="22">
        <v>1</v>
      </c>
      <c r="M5" s="22">
        <v>1</v>
      </c>
      <c r="N5" s="22">
        <v>1</v>
      </c>
      <c r="O5" s="22">
        <v>1</v>
      </c>
      <c r="P5" s="21">
        <v>1</v>
      </c>
    </row>
    <row r="6" spans="2:20">
      <c r="B6" s="11"/>
      <c r="C6" s="6">
        <v>3</v>
      </c>
      <c r="D6" s="2" t="s">
        <v>11</v>
      </c>
      <c r="F6" s="5">
        <f>4591*F5</f>
        <v>4591</v>
      </c>
      <c r="G6" s="10">
        <f>F6*(1+G4)*G5</f>
        <v>4751.6849999999995</v>
      </c>
      <c r="H6" s="10">
        <f t="shared" ref="H6:P6" si="0">G6*(1+H4)*H5</f>
        <v>4917.9939749999994</v>
      </c>
      <c r="I6" s="10">
        <f t="shared" si="0"/>
        <v>5090.1237641249991</v>
      </c>
      <c r="J6" s="10">
        <f t="shared" si="0"/>
        <v>5268.2780958693738</v>
      </c>
      <c r="K6" s="10">
        <f t="shared" si="0"/>
        <v>5452.6678292248016</v>
      </c>
      <c r="L6" s="10">
        <f t="shared" si="0"/>
        <v>5643.5112032476691</v>
      </c>
      <c r="M6" s="10">
        <f t="shared" si="0"/>
        <v>5841.0340953613368</v>
      </c>
      <c r="N6" s="10">
        <f t="shared" si="0"/>
        <v>6045.4702886989835</v>
      </c>
      <c r="O6" s="10">
        <f t="shared" si="0"/>
        <v>6257.0617488034477</v>
      </c>
      <c r="P6" s="10">
        <f t="shared" si="0"/>
        <v>6476.0589100115676</v>
      </c>
    </row>
    <row r="7" spans="2:20">
      <c r="B7" s="11"/>
      <c r="C7" s="6">
        <v>4</v>
      </c>
      <c r="D7" s="2" t="s">
        <v>3</v>
      </c>
      <c r="F7" s="5">
        <v>230</v>
      </c>
      <c r="G7" s="4">
        <v>239</v>
      </c>
      <c r="H7" s="4">
        <v>249</v>
      </c>
      <c r="I7" s="4">
        <v>260</v>
      </c>
      <c r="J7" s="4">
        <v>271</v>
      </c>
      <c r="K7" s="4">
        <v>282</v>
      </c>
      <c r="L7" s="4">
        <v>294</v>
      </c>
      <c r="M7" s="4">
        <v>306</v>
      </c>
      <c r="N7" s="4">
        <v>319</v>
      </c>
      <c r="O7" s="4">
        <v>333</v>
      </c>
      <c r="P7" s="4">
        <v>347</v>
      </c>
    </row>
    <row r="8" spans="2:20">
      <c r="B8" s="11"/>
      <c r="C8" s="6">
        <v>5</v>
      </c>
      <c r="D8" s="2" t="s">
        <v>4</v>
      </c>
      <c r="F8" s="10">
        <f>F6-F7</f>
        <v>4361</v>
      </c>
      <c r="G8" s="10">
        <f t="shared" ref="G8:P8" si="1">G6-G7</f>
        <v>4512.6849999999995</v>
      </c>
      <c r="H8" s="10">
        <f t="shared" si="1"/>
        <v>4668.9939749999994</v>
      </c>
      <c r="I8" s="10">
        <f t="shared" si="1"/>
        <v>4830.1237641249991</v>
      </c>
      <c r="J8" s="10">
        <f t="shared" si="1"/>
        <v>4997.2780958693738</v>
      </c>
      <c r="K8" s="10">
        <f t="shared" si="1"/>
        <v>5170.6678292248016</v>
      </c>
      <c r="L8" s="10">
        <f t="shared" si="1"/>
        <v>5349.5112032476691</v>
      </c>
      <c r="M8" s="10">
        <f t="shared" si="1"/>
        <v>5535.0340953613368</v>
      </c>
      <c r="N8" s="10">
        <f t="shared" si="1"/>
        <v>5726.4702886989835</v>
      </c>
      <c r="O8" s="10">
        <f t="shared" si="1"/>
        <v>5924.0617488034477</v>
      </c>
      <c r="P8" s="10">
        <f t="shared" si="1"/>
        <v>6129.0589100115676</v>
      </c>
    </row>
    <row r="9" spans="2:20">
      <c r="B9" s="11"/>
      <c r="C9" s="6">
        <v>6</v>
      </c>
      <c r="D9" s="2" t="s">
        <v>5</v>
      </c>
      <c r="F9" s="5">
        <v>2550</v>
      </c>
      <c r="G9" s="5">
        <v>2626</v>
      </c>
      <c r="H9" s="5">
        <v>2705</v>
      </c>
      <c r="I9" s="5">
        <v>2786</v>
      </c>
      <c r="J9" s="5">
        <v>2871</v>
      </c>
      <c r="K9" s="5">
        <v>2956</v>
      </c>
      <c r="L9" s="5">
        <v>3045</v>
      </c>
      <c r="M9" s="5">
        <v>3136</v>
      </c>
      <c r="N9" s="5">
        <v>3230</v>
      </c>
      <c r="O9" s="5">
        <v>3327</v>
      </c>
      <c r="P9" s="5">
        <v>3427</v>
      </c>
    </row>
    <row r="10" spans="2:20">
      <c r="B10" s="11"/>
      <c r="C10" s="6">
        <v>7</v>
      </c>
      <c r="D10" s="11" t="s">
        <v>6</v>
      </c>
      <c r="E10" s="11"/>
      <c r="F10" s="13">
        <f t="shared" ref="F10:P10" si="2">F8-F9</f>
        <v>1811</v>
      </c>
      <c r="G10" s="13">
        <f t="shared" si="2"/>
        <v>1886.6849999999995</v>
      </c>
      <c r="H10" s="13">
        <f t="shared" si="2"/>
        <v>1963.9939749999994</v>
      </c>
      <c r="I10" s="13">
        <f t="shared" si="2"/>
        <v>2044.1237641249991</v>
      </c>
      <c r="J10" s="13">
        <f t="shared" si="2"/>
        <v>2126.2780958693738</v>
      </c>
      <c r="K10" s="13">
        <f t="shared" si="2"/>
        <v>2214.6678292248016</v>
      </c>
      <c r="L10" s="13">
        <f t="shared" si="2"/>
        <v>2304.5112032476691</v>
      </c>
      <c r="M10" s="13">
        <f t="shared" si="2"/>
        <v>2399.0340953613368</v>
      </c>
      <c r="N10" s="13">
        <f t="shared" si="2"/>
        <v>2496.4702886989835</v>
      </c>
      <c r="O10" s="13">
        <f t="shared" si="2"/>
        <v>2597.0617488034477</v>
      </c>
      <c r="P10" s="13">
        <f t="shared" si="2"/>
        <v>2702.0589100115676</v>
      </c>
    </row>
    <row r="11" spans="2:20">
      <c r="B11" s="11"/>
      <c r="C11" s="6">
        <v>8</v>
      </c>
      <c r="D11" s="2" t="s">
        <v>12</v>
      </c>
      <c r="F11" s="5">
        <v>182</v>
      </c>
      <c r="G11" s="5">
        <v>192</v>
      </c>
      <c r="H11" s="5">
        <v>203</v>
      </c>
      <c r="I11" s="5">
        <v>215</v>
      </c>
      <c r="J11" s="5">
        <v>227</v>
      </c>
      <c r="K11" s="5">
        <v>240</v>
      </c>
      <c r="L11" s="5">
        <v>254</v>
      </c>
      <c r="M11" s="5">
        <v>269</v>
      </c>
      <c r="N11" s="5">
        <v>284</v>
      </c>
      <c r="O11" s="5">
        <v>300</v>
      </c>
    </row>
    <row r="12" spans="2:20">
      <c r="B12" s="11"/>
      <c r="C12" s="6">
        <v>9</v>
      </c>
      <c r="D12" s="2" t="s">
        <v>7</v>
      </c>
      <c r="F12" s="10">
        <f t="shared" ref="F12:O12" si="3">F10-F11</f>
        <v>1629</v>
      </c>
      <c r="G12" s="10">
        <f t="shared" si="3"/>
        <v>1694.6849999999995</v>
      </c>
      <c r="H12" s="10">
        <f t="shared" si="3"/>
        <v>1760.9939749999994</v>
      </c>
      <c r="I12" s="10">
        <f t="shared" si="3"/>
        <v>1829.1237641249991</v>
      </c>
      <c r="J12" s="10">
        <f t="shared" si="3"/>
        <v>1899.2780958693738</v>
      </c>
      <c r="K12" s="10">
        <f t="shared" si="3"/>
        <v>1974.6678292248016</v>
      </c>
      <c r="L12" s="10">
        <f t="shared" si="3"/>
        <v>2050.5112032476691</v>
      </c>
      <c r="M12" s="10">
        <f t="shared" si="3"/>
        <v>2130.0340953613368</v>
      </c>
      <c r="N12" s="10">
        <f t="shared" si="3"/>
        <v>2212.4702886989835</v>
      </c>
      <c r="O12" s="10">
        <f t="shared" si="3"/>
        <v>2297.0617488034477</v>
      </c>
    </row>
    <row r="13" spans="2:20">
      <c r="B13" s="11"/>
      <c r="C13" s="6">
        <v>10</v>
      </c>
      <c r="D13" s="2" t="s">
        <v>8</v>
      </c>
      <c r="E13" s="5">
        <v>-26000</v>
      </c>
      <c r="O13" s="10">
        <f>P10/P13</f>
        <v>36027.452133487568</v>
      </c>
      <c r="P13" s="19">
        <v>7.4999999999999997E-2</v>
      </c>
      <c r="Q13" s="9" t="s">
        <v>0</v>
      </c>
      <c r="R13" s="2" t="s">
        <v>0</v>
      </c>
      <c r="S13" s="9" t="s">
        <v>0</v>
      </c>
      <c r="T13" s="2" t="s">
        <v>0</v>
      </c>
    </row>
    <row r="14" spans="2:20">
      <c r="B14" s="11"/>
      <c r="C14" s="6">
        <v>11</v>
      </c>
      <c r="D14" s="11" t="s">
        <v>9</v>
      </c>
      <c r="E14" s="15">
        <f>SUM(E10:E13)</f>
        <v>-26000</v>
      </c>
      <c r="F14" s="12">
        <f>F12</f>
        <v>1629</v>
      </c>
      <c r="G14" s="12">
        <f t="shared" ref="G14:N14" si="4">G12</f>
        <v>1694.6849999999995</v>
      </c>
      <c r="H14" s="12">
        <f t="shared" si="4"/>
        <v>1760.9939749999994</v>
      </c>
      <c r="I14" s="12">
        <f t="shared" si="4"/>
        <v>1829.1237641249991</v>
      </c>
      <c r="J14" s="12">
        <f t="shared" si="4"/>
        <v>1899.2780958693738</v>
      </c>
      <c r="K14" s="12">
        <f t="shared" si="4"/>
        <v>1974.6678292248016</v>
      </c>
      <c r="L14" s="12">
        <f t="shared" si="4"/>
        <v>2050.5112032476691</v>
      </c>
      <c r="M14" s="12">
        <f t="shared" si="4"/>
        <v>2130.0340953613368</v>
      </c>
      <c r="N14" s="12">
        <f t="shared" si="4"/>
        <v>2212.4702886989835</v>
      </c>
      <c r="O14" s="12">
        <f>SUM(O12:O13)</f>
        <v>38324.513882291016</v>
      </c>
      <c r="Q14" s="9" t="s">
        <v>0</v>
      </c>
      <c r="R14" s="14" t="s">
        <v>0</v>
      </c>
      <c r="S14" s="2" t="s">
        <v>0</v>
      </c>
    </row>
    <row r="15" spans="2:20">
      <c r="B15" s="11"/>
      <c r="C15" s="6">
        <v>12</v>
      </c>
      <c r="D15" s="2" t="s">
        <v>10</v>
      </c>
    </row>
    <row r="16" spans="2:20">
      <c r="B16" s="11"/>
      <c r="C16" s="6">
        <v>13</v>
      </c>
      <c r="D16" s="16">
        <v>8.5000000000000006E-2</v>
      </c>
      <c r="E16" s="17">
        <f>1/((1+$D$16)^E1)</f>
        <v>1</v>
      </c>
      <c r="F16" s="17">
        <f t="shared" ref="F16:O16" si="5">1/((1+$D$16)^F1)</f>
        <v>0.92165898617511521</v>
      </c>
      <c r="G16" s="17">
        <f t="shared" si="5"/>
        <v>0.84945528679734128</v>
      </c>
      <c r="H16" s="17">
        <f t="shared" si="5"/>
        <v>0.78290809843072917</v>
      </c>
      <c r="I16" s="17">
        <f t="shared" si="5"/>
        <v>0.72157428426795334</v>
      </c>
      <c r="J16" s="17">
        <f t="shared" si="5"/>
        <v>0.66504542328843619</v>
      </c>
      <c r="K16" s="17">
        <f t="shared" si="5"/>
        <v>0.6129450905884205</v>
      </c>
      <c r="L16" s="17">
        <f t="shared" si="5"/>
        <v>0.56492635077273778</v>
      </c>
      <c r="M16" s="17">
        <f t="shared" si="5"/>
        <v>0.52066944771680901</v>
      </c>
      <c r="N16" s="17">
        <f t="shared" si="5"/>
        <v>0.4798796753150314</v>
      </c>
      <c r="O16" s="17">
        <f t="shared" si="5"/>
        <v>0.44228541503689528</v>
      </c>
    </row>
    <row r="17" spans="2:16">
      <c r="B17" s="11"/>
      <c r="C17" s="6">
        <v>14</v>
      </c>
      <c r="D17" s="10">
        <f>SUM(E17:O17)</f>
        <v>2392.4804327332167</v>
      </c>
      <c r="E17" s="18">
        <f>E14*E16</f>
        <v>-26000</v>
      </c>
      <c r="F17" s="10">
        <f t="shared" ref="F17:O17" si="6">F14*F16</f>
        <v>1501.3824884792627</v>
      </c>
      <c r="G17" s="10">
        <f t="shared" si="6"/>
        <v>1439.5591327061518</v>
      </c>
      <c r="H17" s="10">
        <f t="shared" si="6"/>
        <v>1378.6964443152206</v>
      </c>
      <c r="I17" s="10">
        <f t="shared" si="6"/>
        <v>1319.8486709360009</v>
      </c>
      <c r="J17" s="10">
        <f t="shared" si="6"/>
        <v>1263.1062052099028</v>
      </c>
      <c r="K17" s="10">
        <f t="shared" si="6"/>
        <v>1210.3629514662357</v>
      </c>
      <c r="L17" s="10">
        <f t="shared" si="6"/>
        <v>1158.3878112693212</v>
      </c>
      <c r="M17" s="10">
        <f t="shared" si="6"/>
        <v>1109.0436760497601</v>
      </c>
      <c r="N17" s="10">
        <f t="shared" si="6"/>
        <v>1061.7195237850219</v>
      </c>
      <c r="O17" s="10">
        <f t="shared" si="6"/>
        <v>16950.373528516338</v>
      </c>
    </row>
    <row r="18" spans="2:16">
      <c r="B18" s="11"/>
      <c r="C18" s="6">
        <v>15</v>
      </c>
      <c r="D18" s="2" t="s">
        <v>2</v>
      </c>
    </row>
    <row r="19" spans="2:16">
      <c r="B19" s="11"/>
      <c r="C19" s="6">
        <v>16</v>
      </c>
      <c r="D19" s="23">
        <f>IRR(E14:O14)</f>
        <v>9.7290148222149819E-2</v>
      </c>
    </row>
    <row r="20" spans="2:16">
      <c r="C20" s="6" t="s">
        <v>0</v>
      </c>
    </row>
    <row r="21" spans="2:16" ht="21.75" thickBot="1">
      <c r="B21" s="11"/>
      <c r="C21" s="6">
        <v>1</v>
      </c>
      <c r="D21" s="6"/>
      <c r="E21" s="6"/>
      <c r="F21" s="7"/>
      <c r="G21" s="16">
        <v>3.5000000000000003E-2</v>
      </c>
      <c r="H21" s="16">
        <v>3.5000000000000003E-2</v>
      </c>
      <c r="I21" s="16">
        <v>3.5000000000000003E-2</v>
      </c>
      <c r="J21" s="16">
        <v>3.5000000000000003E-2</v>
      </c>
      <c r="K21" s="16">
        <v>3.5000000000000003E-2</v>
      </c>
      <c r="L21" s="16">
        <v>3.5000000000000003E-2</v>
      </c>
      <c r="M21" s="16">
        <v>3.5000000000000003E-2</v>
      </c>
      <c r="N21" s="16">
        <v>3.5000000000000003E-2</v>
      </c>
      <c r="O21" s="16">
        <v>3.5000000000000003E-2</v>
      </c>
      <c r="P21" s="16">
        <v>3.5000000000000003E-2</v>
      </c>
    </row>
    <row r="22" spans="2:16" ht="21.75" thickBot="1">
      <c r="B22" s="11"/>
      <c r="C22" s="6">
        <v>2</v>
      </c>
      <c r="D22" s="6" t="s">
        <v>0</v>
      </c>
      <c r="E22" s="6"/>
      <c r="F22" s="22">
        <v>0.995</v>
      </c>
      <c r="G22" s="22">
        <f t="shared" ref="G22:P22" si="7">F22</f>
        <v>0.995</v>
      </c>
      <c r="H22" s="22">
        <f t="shared" si="7"/>
        <v>0.995</v>
      </c>
      <c r="I22" s="22">
        <f t="shared" si="7"/>
        <v>0.995</v>
      </c>
      <c r="J22" s="22">
        <f t="shared" si="7"/>
        <v>0.995</v>
      </c>
      <c r="K22" s="22">
        <f t="shared" si="7"/>
        <v>0.995</v>
      </c>
      <c r="L22" s="22">
        <f t="shared" si="7"/>
        <v>0.995</v>
      </c>
      <c r="M22" s="22">
        <f t="shared" si="7"/>
        <v>0.995</v>
      </c>
      <c r="N22" s="22">
        <f t="shared" si="7"/>
        <v>0.995</v>
      </c>
      <c r="O22" s="22">
        <f t="shared" si="7"/>
        <v>0.995</v>
      </c>
      <c r="P22" s="21">
        <f t="shared" si="7"/>
        <v>0.995</v>
      </c>
    </row>
    <row r="23" spans="2:16">
      <c r="B23" s="11"/>
      <c r="C23" s="6">
        <v>3</v>
      </c>
      <c r="D23" s="2" t="s">
        <v>11</v>
      </c>
      <c r="F23" s="5">
        <f>4591*F22</f>
        <v>4568.0450000000001</v>
      </c>
      <c r="G23" s="10">
        <f>F23*(1+G21)*G22</f>
        <v>4704.2869421249998</v>
      </c>
      <c r="H23" s="10">
        <f t="shared" ref="H23" si="8">G23*(1+H21)*H22</f>
        <v>4844.5923001738774</v>
      </c>
      <c r="I23" s="10">
        <f t="shared" ref="I23" si="9">H23*(1+I21)*I22</f>
        <v>4989.0822655265638</v>
      </c>
      <c r="J23" s="10">
        <f t="shared" ref="J23" si="10">I23*(1+J21)*J22</f>
        <v>5137.8816440958935</v>
      </c>
      <c r="K23" s="10">
        <f t="shared" ref="K23" si="11">J23*(1+K21)*K22</f>
        <v>5291.118964131053</v>
      </c>
      <c r="L23" s="10">
        <f t="shared" ref="L23" si="12">K23*(1+L21)*L22</f>
        <v>5448.9265872362612</v>
      </c>
      <c r="M23" s="10">
        <f t="shared" ref="M23" si="13">L23*(1+M21)*M22</f>
        <v>5611.4408227005824</v>
      </c>
      <c r="N23" s="10">
        <f t="shared" ref="N23" si="14">M23*(1+N21)*N22</f>
        <v>5778.8020452376268</v>
      </c>
      <c r="O23" s="10">
        <f t="shared" ref="O23" si="15">N23*(1+O21)*O22</f>
        <v>5951.1548162368381</v>
      </c>
      <c r="P23" s="10">
        <f t="shared" ref="P23" si="16">O23*(1+P21)*P22</f>
        <v>6128.6480086311012</v>
      </c>
    </row>
    <row r="24" spans="2:16">
      <c r="B24" s="11"/>
      <c r="C24" s="6">
        <v>4</v>
      </c>
      <c r="D24" s="2" t="s">
        <v>3</v>
      </c>
      <c r="F24" s="5">
        <v>230</v>
      </c>
      <c r="G24" s="4">
        <v>239</v>
      </c>
      <c r="H24" s="4">
        <v>249</v>
      </c>
      <c r="I24" s="4">
        <v>260</v>
      </c>
      <c r="J24" s="4">
        <v>271</v>
      </c>
      <c r="K24" s="4">
        <v>282</v>
      </c>
      <c r="L24" s="4">
        <v>294</v>
      </c>
      <c r="M24" s="4">
        <v>306</v>
      </c>
      <c r="N24" s="4">
        <v>319</v>
      </c>
      <c r="O24" s="4">
        <v>333</v>
      </c>
      <c r="P24" s="4">
        <v>347</v>
      </c>
    </row>
    <row r="25" spans="2:16">
      <c r="B25" s="11"/>
      <c r="C25" s="6">
        <v>5</v>
      </c>
      <c r="D25" s="2" t="s">
        <v>4</v>
      </c>
      <c r="F25" s="10">
        <f>F23-F24</f>
        <v>4338.0450000000001</v>
      </c>
      <c r="G25" s="10">
        <f t="shared" ref="G25" si="17">G23-G24</f>
        <v>4465.2869421249998</v>
      </c>
      <c r="H25" s="10">
        <f t="shared" ref="H25" si="18">H23-H24</f>
        <v>4595.5923001738774</v>
      </c>
      <c r="I25" s="10">
        <f t="shared" ref="I25" si="19">I23-I24</f>
        <v>4729.0822655265638</v>
      </c>
      <c r="J25" s="10">
        <f t="shared" ref="J25" si="20">J23-J24</f>
        <v>4866.8816440958935</v>
      </c>
      <c r="K25" s="10">
        <f t="shared" ref="K25" si="21">K23-K24</f>
        <v>5009.118964131053</v>
      </c>
      <c r="L25" s="10">
        <f t="shared" ref="L25" si="22">L23-L24</f>
        <v>5154.9265872362612</v>
      </c>
      <c r="M25" s="10">
        <f t="shared" ref="M25" si="23">M23-M24</f>
        <v>5305.4408227005824</v>
      </c>
      <c r="N25" s="10">
        <f t="shared" ref="N25" si="24">N23-N24</f>
        <v>5459.8020452376268</v>
      </c>
      <c r="O25" s="10">
        <f t="shared" ref="O25" si="25">O23-O24</f>
        <v>5618.1548162368381</v>
      </c>
      <c r="P25" s="10">
        <f t="shared" ref="P25" si="26">P23-P24</f>
        <v>5781.6480086311012</v>
      </c>
    </row>
    <row r="26" spans="2:16">
      <c r="B26" s="11"/>
      <c r="C26" s="6">
        <v>6</v>
      </c>
      <c r="D26" s="2" t="s">
        <v>5</v>
      </c>
      <c r="F26" s="5">
        <v>2550</v>
      </c>
      <c r="G26" s="5">
        <v>2626</v>
      </c>
      <c r="H26" s="5">
        <v>2705</v>
      </c>
      <c r="I26" s="5">
        <v>2786</v>
      </c>
      <c r="J26" s="5">
        <v>2871</v>
      </c>
      <c r="K26" s="5">
        <v>2956</v>
      </c>
      <c r="L26" s="5">
        <v>3045</v>
      </c>
      <c r="M26" s="5">
        <v>3136</v>
      </c>
      <c r="N26" s="5">
        <v>3230</v>
      </c>
      <c r="O26" s="5">
        <v>3327</v>
      </c>
      <c r="P26" s="5">
        <v>3427</v>
      </c>
    </row>
    <row r="27" spans="2:16">
      <c r="B27" s="11"/>
      <c r="C27" s="6">
        <v>7</v>
      </c>
      <c r="D27" s="11" t="s">
        <v>6</v>
      </c>
      <c r="E27" s="11"/>
      <c r="F27" s="13">
        <f t="shared" ref="F27:P27" si="27">F25-F26</f>
        <v>1788.0450000000001</v>
      </c>
      <c r="G27" s="13">
        <f t="shared" si="27"/>
        <v>1839.2869421249998</v>
      </c>
      <c r="H27" s="13">
        <f t="shared" si="27"/>
        <v>1890.5923001738774</v>
      </c>
      <c r="I27" s="13">
        <f t="shared" si="27"/>
        <v>1943.0822655265638</v>
      </c>
      <c r="J27" s="13">
        <f t="shared" si="27"/>
        <v>1995.8816440958935</v>
      </c>
      <c r="K27" s="13">
        <f t="shared" si="27"/>
        <v>2053.118964131053</v>
      </c>
      <c r="L27" s="13">
        <f t="shared" si="27"/>
        <v>2109.9265872362612</v>
      </c>
      <c r="M27" s="13">
        <f t="shared" si="27"/>
        <v>2169.4408227005824</v>
      </c>
      <c r="N27" s="13">
        <f t="shared" si="27"/>
        <v>2229.8020452376268</v>
      </c>
      <c r="O27" s="13">
        <f t="shared" si="27"/>
        <v>2291.1548162368381</v>
      </c>
      <c r="P27" s="13">
        <f t="shared" si="27"/>
        <v>2354.6480086311012</v>
      </c>
    </row>
    <row r="28" spans="2:16">
      <c r="B28" s="11"/>
      <c r="C28" s="6">
        <v>8</v>
      </c>
      <c r="D28" s="2" t="s">
        <v>12</v>
      </c>
      <c r="F28" s="5">
        <v>182</v>
      </c>
      <c r="G28" s="5">
        <v>192</v>
      </c>
      <c r="H28" s="5">
        <v>203</v>
      </c>
      <c r="I28" s="5">
        <v>215</v>
      </c>
      <c r="J28" s="5">
        <v>227</v>
      </c>
      <c r="K28" s="5">
        <v>240</v>
      </c>
      <c r="L28" s="5">
        <v>254</v>
      </c>
      <c r="M28" s="5">
        <v>269</v>
      </c>
      <c r="N28" s="5">
        <v>284</v>
      </c>
      <c r="O28" s="5">
        <v>300</v>
      </c>
    </row>
    <row r="29" spans="2:16">
      <c r="B29" s="11"/>
      <c r="C29" s="6">
        <v>9</v>
      </c>
      <c r="D29" s="2" t="s">
        <v>7</v>
      </c>
      <c r="F29" s="10">
        <f t="shared" ref="F29:O29" si="28">F27-F28</f>
        <v>1606.0450000000001</v>
      </c>
      <c r="G29" s="10">
        <f t="shared" si="28"/>
        <v>1647.2869421249998</v>
      </c>
      <c r="H29" s="10">
        <f t="shared" si="28"/>
        <v>1687.5923001738774</v>
      </c>
      <c r="I29" s="10">
        <f t="shared" si="28"/>
        <v>1728.0822655265638</v>
      </c>
      <c r="J29" s="10">
        <f t="shared" si="28"/>
        <v>1768.8816440958935</v>
      </c>
      <c r="K29" s="10">
        <f t="shared" si="28"/>
        <v>1813.118964131053</v>
      </c>
      <c r="L29" s="10">
        <f t="shared" si="28"/>
        <v>1855.9265872362612</v>
      </c>
      <c r="M29" s="10">
        <f t="shared" si="28"/>
        <v>1900.4408227005824</v>
      </c>
      <c r="N29" s="10">
        <f t="shared" si="28"/>
        <v>1945.8020452376268</v>
      </c>
      <c r="O29" s="10">
        <f t="shared" si="28"/>
        <v>1991.1548162368381</v>
      </c>
    </row>
    <row r="30" spans="2:16">
      <c r="B30" s="11"/>
      <c r="C30" s="6">
        <v>10</v>
      </c>
      <c r="D30" s="2" t="s">
        <v>8</v>
      </c>
      <c r="E30" s="5">
        <v>-26000</v>
      </c>
      <c r="O30" s="10">
        <f>P27/P30</f>
        <v>31395.306781748019</v>
      </c>
      <c r="P30" s="19">
        <v>7.4999999999999997E-2</v>
      </c>
    </row>
    <row r="31" spans="2:16">
      <c r="B31" s="11"/>
      <c r="C31" s="6">
        <v>11</v>
      </c>
      <c r="D31" s="11" t="s">
        <v>9</v>
      </c>
      <c r="E31" s="15">
        <f>SUM(E27:E30)</f>
        <v>-26000</v>
      </c>
      <c r="F31" s="12">
        <f>F29</f>
        <v>1606.0450000000001</v>
      </c>
      <c r="G31" s="12">
        <f t="shared" ref="G31:N31" si="29">G29</f>
        <v>1647.2869421249998</v>
      </c>
      <c r="H31" s="12">
        <f t="shared" si="29"/>
        <v>1687.5923001738774</v>
      </c>
      <c r="I31" s="12">
        <f t="shared" si="29"/>
        <v>1728.0822655265638</v>
      </c>
      <c r="J31" s="12">
        <f t="shared" si="29"/>
        <v>1768.8816440958935</v>
      </c>
      <c r="K31" s="12">
        <f t="shared" si="29"/>
        <v>1813.118964131053</v>
      </c>
      <c r="L31" s="12">
        <f t="shared" si="29"/>
        <v>1855.9265872362612</v>
      </c>
      <c r="M31" s="12">
        <f t="shared" si="29"/>
        <v>1900.4408227005824</v>
      </c>
      <c r="N31" s="12">
        <f t="shared" si="29"/>
        <v>1945.8020452376268</v>
      </c>
      <c r="O31" s="12">
        <f>SUM(O29:O30)</f>
        <v>33386.46159798486</v>
      </c>
    </row>
    <row r="32" spans="2:16">
      <c r="B32" s="11"/>
      <c r="C32" s="6">
        <v>12</v>
      </c>
      <c r="D32" s="2" t="s">
        <v>10</v>
      </c>
    </row>
    <row r="33" spans="2:16">
      <c r="B33" s="11"/>
      <c r="C33" s="6">
        <v>13</v>
      </c>
      <c r="D33" s="16">
        <v>8.5000000000000006E-2</v>
      </c>
      <c r="E33" s="17">
        <f>1/((1+$D$16)^E18)</f>
        <v>1</v>
      </c>
      <c r="F33" s="17">
        <f t="shared" ref="F33:O33" si="30">1/((1+$D$16)^F18)</f>
        <v>1</v>
      </c>
      <c r="G33" s="17">
        <f t="shared" si="30"/>
        <v>1</v>
      </c>
      <c r="H33" s="17">
        <f t="shared" si="30"/>
        <v>1</v>
      </c>
      <c r="I33" s="17">
        <f t="shared" si="30"/>
        <v>1</v>
      </c>
      <c r="J33" s="17">
        <f t="shared" si="30"/>
        <v>1</v>
      </c>
      <c r="K33" s="17">
        <f t="shared" si="30"/>
        <v>1</v>
      </c>
      <c r="L33" s="17">
        <f t="shared" si="30"/>
        <v>1</v>
      </c>
      <c r="M33" s="17">
        <f t="shared" si="30"/>
        <v>1</v>
      </c>
      <c r="N33" s="17">
        <f t="shared" si="30"/>
        <v>1</v>
      </c>
      <c r="O33" s="17">
        <f t="shared" si="30"/>
        <v>1</v>
      </c>
    </row>
    <row r="34" spans="2:16">
      <c r="B34" s="11"/>
      <c r="C34" s="6">
        <v>14</v>
      </c>
      <c r="D34" s="10">
        <f>SUM(E34:O34)</f>
        <v>23339.638169211717</v>
      </c>
      <c r="E34" s="18">
        <f>E31*E33</f>
        <v>-26000</v>
      </c>
      <c r="F34" s="10">
        <f t="shared" ref="F34" si="31">F31*F33</f>
        <v>1606.0450000000001</v>
      </c>
      <c r="G34" s="10">
        <f t="shared" ref="G34" si="32">G31*G33</f>
        <v>1647.2869421249998</v>
      </c>
      <c r="H34" s="10">
        <f t="shared" ref="H34" si="33">H31*H33</f>
        <v>1687.5923001738774</v>
      </c>
      <c r="I34" s="10">
        <f t="shared" ref="I34" si="34">I31*I33</f>
        <v>1728.0822655265638</v>
      </c>
      <c r="J34" s="10">
        <f t="shared" ref="J34" si="35">J31*J33</f>
        <v>1768.8816440958935</v>
      </c>
      <c r="K34" s="10">
        <f t="shared" ref="K34" si="36">K31*K33</f>
        <v>1813.118964131053</v>
      </c>
      <c r="L34" s="10">
        <f t="shared" ref="L34" si="37">L31*L33</f>
        <v>1855.9265872362612</v>
      </c>
      <c r="M34" s="10">
        <f t="shared" ref="M34" si="38">M31*M33</f>
        <v>1900.4408227005824</v>
      </c>
      <c r="N34" s="10">
        <f t="shared" ref="N34" si="39">N31*N33</f>
        <v>1945.8020452376268</v>
      </c>
      <c r="O34" s="10">
        <f t="shared" ref="O34" si="40">O31*O33</f>
        <v>33386.46159798486</v>
      </c>
    </row>
    <row r="35" spans="2:16">
      <c r="B35" s="11"/>
      <c r="C35" s="6">
        <v>15</v>
      </c>
      <c r="D35" s="2" t="s">
        <v>2</v>
      </c>
    </row>
    <row r="36" spans="2:16">
      <c r="B36" s="11"/>
      <c r="C36" s="6">
        <v>16</v>
      </c>
      <c r="D36" s="23">
        <f>IRR(E31:O31)</f>
        <v>8.2139751281273279E-2</v>
      </c>
      <c r="E36" s="20">
        <f>1-(D36/$D$19)</f>
        <v>0.1557238550637472</v>
      </c>
    </row>
    <row r="37" spans="2:16">
      <c r="C37" s="6" t="s">
        <v>0</v>
      </c>
    </row>
    <row r="38" spans="2:16" ht="21.75" thickBot="1">
      <c r="B38" s="11"/>
      <c r="C38" s="6">
        <v>1</v>
      </c>
      <c r="D38" s="6"/>
      <c r="E38" s="6"/>
      <c r="F38" s="7"/>
      <c r="G38" s="16">
        <v>3.5000000000000003E-2</v>
      </c>
      <c r="H38" s="16">
        <v>3.5000000000000003E-2</v>
      </c>
      <c r="I38" s="16">
        <v>3.5000000000000003E-2</v>
      </c>
      <c r="J38" s="16">
        <v>3.5000000000000003E-2</v>
      </c>
      <c r="K38" s="16">
        <v>3.5000000000000003E-2</v>
      </c>
      <c r="L38" s="16">
        <v>3.5000000000000003E-2</v>
      </c>
      <c r="M38" s="16">
        <v>3.5000000000000003E-2</v>
      </c>
      <c r="N38" s="16">
        <v>3.5000000000000003E-2</v>
      </c>
      <c r="O38" s="16">
        <v>3.5000000000000003E-2</v>
      </c>
      <c r="P38" s="16">
        <v>3.5000000000000003E-2</v>
      </c>
    </row>
    <row r="39" spans="2:16" ht="21.75" thickBot="1">
      <c r="B39" s="11"/>
      <c r="C39" s="6">
        <v>2</v>
      </c>
      <c r="D39" s="6" t="s">
        <v>0</v>
      </c>
      <c r="E39" s="6"/>
      <c r="F39" s="22">
        <v>0.98</v>
      </c>
      <c r="G39" s="22">
        <f t="shared" ref="G39:P39" si="41">F39</f>
        <v>0.98</v>
      </c>
      <c r="H39" s="22">
        <f t="shared" si="41"/>
        <v>0.98</v>
      </c>
      <c r="I39" s="22">
        <f t="shared" si="41"/>
        <v>0.98</v>
      </c>
      <c r="J39" s="22">
        <f t="shared" si="41"/>
        <v>0.98</v>
      </c>
      <c r="K39" s="22">
        <f t="shared" si="41"/>
        <v>0.98</v>
      </c>
      <c r="L39" s="22">
        <f t="shared" si="41"/>
        <v>0.98</v>
      </c>
      <c r="M39" s="22">
        <f t="shared" si="41"/>
        <v>0.98</v>
      </c>
      <c r="N39" s="22">
        <f t="shared" si="41"/>
        <v>0.98</v>
      </c>
      <c r="O39" s="22">
        <f t="shared" si="41"/>
        <v>0.98</v>
      </c>
      <c r="P39" s="21">
        <f t="shared" si="41"/>
        <v>0.98</v>
      </c>
    </row>
    <row r="40" spans="2:16">
      <c r="B40" s="11"/>
      <c r="C40" s="6">
        <v>3</v>
      </c>
      <c r="D40" s="2" t="s">
        <v>11</v>
      </c>
      <c r="F40" s="5">
        <f>4591*F39</f>
        <v>4499.18</v>
      </c>
      <c r="G40" s="10">
        <f>F40*(1+G38)*G39</f>
        <v>4563.5182739999991</v>
      </c>
      <c r="H40" s="10">
        <f t="shared" ref="H40" si="42">G40*(1+H38)*H39</f>
        <v>4628.7765853181991</v>
      </c>
      <c r="I40" s="10">
        <f t="shared" ref="I40" si="43">H40*(1+I38)*I39</f>
        <v>4694.9680904882489</v>
      </c>
      <c r="J40" s="10">
        <f t="shared" ref="J40" si="44">I40*(1+J38)*J39</f>
        <v>4762.1061341822306</v>
      </c>
      <c r="K40" s="10">
        <f t="shared" ref="K40" si="45">J40*(1+K38)*K39</f>
        <v>4830.2042519010365</v>
      </c>
      <c r="L40" s="10">
        <f t="shared" ref="L40" si="46">K40*(1+L38)*L39</f>
        <v>4899.2761727032212</v>
      </c>
      <c r="M40" s="10">
        <f t="shared" ref="M40" si="47">L40*(1+M38)*M39</f>
        <v>4969.3358219728771</v>
      </c>
      <c r="N40" s="10">
        <f t="shared" ref="N40" si="48">M40*(1+N38)*N39</f>
        <v>5040.3973242270886</v>
      </c>
      <c r="O40" s="10">
        <f t="shared" ref="O40" si="49">N40*(1+O38)*O39</f>
        <v>5112.4750059635353</v>
      </c>
      <c r="P40" s="10">
        <f t="shared" ref="P40" si="50">O40*(1+P38)*P39</f>
        <v>5185.5833985488134</v>
      </c>
    </row>
    <row r="41" spans="2:16">
      <c r="B41" s="11"/>
      <c r="C41" s="6">
        <v>4</v>
      </c>
      <c r="D41" s="2" t="s">
        <v>3</v>
      </c>
      <c r="F41" s="5">
        <v>230</v>
      </c>
      <c r="G41" s="4">
        <v>239</v>
      </c>
      <c r="H41" s="4">
        <v>249</v>
      </c>
      <c r="I41" s="4">
        <v>260</v>
      </c>
      <c r="J41" s="4">
        <v>271</v>
      </c>
      <c r="K41" s="4">
        <v>282</v>
      </c>
      <c r="L41" s="4">
        <v>294</v>
      </c>
      <c r="M41" s="4">
        <v>306</v>
      </c>
      <c r="N41" s="4">
        <v>319</v>
      </c>
      <c r="O41" s="4">
        <v>333</v>
      </c>
      <c r="P41" s="4">
        <v>347</v>
      </c>
    </row>
    <row r="42" spans="2:16">
      <c r="B42" s="11"/>
      <c r="C42" s="6">
        <v>5</v>
      </c>
      <c r="D42" s="2" t="s">
        <v>4</v>
      </c>
      <c r="F42" s="10">
        <f>F40-F41</f>
        <v>4269.18</v>
      </c>
      <c r="G42" s="10">
        <f t="shared" ref="G42" si="51">G40-G41</f>
        <v>4324.5182739999991</v>
      </c>
      <c r="H42" s="10">
        <f t="shared" ref="H42" si="52">H40-H41</f>
        <v>4379.7765853181991</v>
      </c>
      <c r="I42" s="10">
        <f t="shared" ref="I42" si="53">I40-I41</f>
        <v>4434.9680904882489</v>
      </c>
      <c r="J42" s="10">
        <f t="shared" ref="J42" si="54">J40-J41</f>
        <v>4491.1061341822306</v>
      </c>
      <c r="K42" s="10">
        <f t="shared" ref="K42" si="55">K40-K41</f>
        <v>4548.2042519010365</v>
      </c>
      <c r="L42" s="10">
        <f t="shared" ref="L42" si="56">L40-L41</f>
        <v>4605.2761727032212</v>
      </c>
      <c r="M42" s="10">
        <f t="shared" ref="M42" si="57">M40-M41</f>
        <v>4663.3358219728771</v>
      </c>
      <c r="N42" s="10">
        <f t="shared" ref="N42" si="58">N40-N41</f>
        <v>4721.3973242270886</v>
      </c>
      <c r="O42" s="10">
        <f t="shared" ref="O42" si="59">O40-O41</f>
        <v>4779.4750059635353</v>
      </c>
      <c r="P42" s="10">
        <f t="shared" ref="P42" si="60">P40-P41</f>
        <v>4838.5833985488134</v>
      </c>
    </row>
    <row r="43" spans="2:16">
      <c r="B43" s="11"/>
      <c r="C43" s="6">
        <v>6</v>
      </c>
      <c r="D43" s="2" t="s">
        <v>5</v>
      </c>
      <c r="F43" s="5">
        <v>2550</v>
      </c>
      <c r="G43" s="5">
        <v>2626</v>
      </c>
      <c r="H43" s="5">
        <v>2705</v>
      </c>
      <c r="I43" s="5">
        <v>2786</v>
      </c>
      <c r="J43" s="5">
        <v>2871</v>
      </c>
      <c r="K43" s="5">
        <v>2956</v>
      </c>
      <c r="L43" s="5">
        <v>3045</v>
      </c>
      <c r="M43" s="5">
        <v>3136</v>
      </c>
      <c r="N43" s="5">
        <v>3230</v>
      </c>
      <c r="O43" s="5">
        <v>3327</v>
      </c>
      <c r="P43" s="5">
        <v>3427</v>
      </c>
    </row>
    <row r="44" spans="2:16">
      <c r="B44" s="11"/>
      <c r="C44" s="6">
        <v>7</v>
      </c>
      <c r="D44" s="11" t="s">
        <v>6</v>
      </c>
      <c r="E44" s="11"/>
      <c r="F44" s="13">
        <f t="shared" ref="F44:P44" si="61">F42-F43</f>
        <v>1719.1800000000003</v>
      </c>
      <c r="G44" s="13">
        <f t="shared" si="61"/>
        <v>1698.5182739999991</v>
      </c>
      <c r="H44" s="13">
        <f t="shared" si="61"/>
        <v>1674.7765853181991</v>
      </c>
      <c r="I44" s="13">
        <f t="shared" si="61"/>
        <v>1648.9680904882489</v>
      </c>
      <c r="J44" s="13">
        <f t="shared" si="61"/>
        <v>1620.1061341822306</v>
      </c>
      <c r="K44" s="13">
        <f t="shared" si="61"/>
        <v>1592.2042519010365</v>
      </c>
      <c r="L44" s="13">
        <f t="shared" si="61"/>
        <v>1560.2761727032212</v>
      </c>
      <c r="M44" s="13">
        <f t="shared" si="61"/>
        <v>1527.3358219728771</v>
      </c>
      <c r="N44" s="13">
        <f t="shared" si="61"/>
        <v>1491.3973242270886</v>
      </c>
      <c r="O44" s="13">
        <f t="shared" si="61"/>
        <v>1452.4750059635353</v>
      </c>
      <c r="P44" s="13">
        <f t="shared" si="61"/>
        <v>1411.5833985488134</v>
      </c>
    </row>
    <row r="45" spans="2:16">
      <c r="B45" s="11"/>
      <c r="C45" s="6">
        <v>8</v>
      </c>
      <c r="D45" s="2" t="s">
        <v>12</v>
      </c>
      <c r="F45" s="5">
        <v>182</v>
      </c>
      <c r="G45" s="5">
        <v>192</v>
      </c>
      <c r="H45" s="5">
        <v>203</v>
      </c>
      <c r="I45" s="5">
        <v>215</v>
      </c>
      <c r="J45" s="5">
        <v>227</v>
      </c>
      <c r="K45" s="5">
        <v>240</v>
      </c>
      <c r="L45" s="5">
        <v>254</v>
      </c>
      <c r="M45" s="5">
        <v>269</v>
      </c>
      <c r="N45" s="5">
        <v>284</v>
      </c>
      <c r="O45" s="5">
        <v>300</v>
      </c>
    </row>
    <row r="46" spans="2:16">
      <c r="B46" s="11"/>
      <c r="C46" s="6">
        <v>9</v>
      </c>
      <c r="D46" s="2" t="s">
        <v>7</v>
      </c>
      <c r="F46" s="10">
        <f t="shared" ref="F46:O46" si="62">F44-F45</f>
        <v>1537.1800000000003</v>
      </c>
      <c r="G46" s="10">
        <f t="shared" si="62"/>
        <v>1506.5182739999991</v>
      </c>
      <c r="H46" s="10">
        <f t="shared" si="62"/>
        <v>1471.7765853181991</v>
      </c>
      <c r="I46" s="10">
        <f t="shared" si="62"/>
        <v>1433.9680904882489</v>
      </c>
      <c r="J46" s="10">
        <f t="shared" si="62"/>
        <v>1393.1061341822306</v>
      </c>
      <c r="K46" s="10">
        <f t="shared" si="62"/>
        <v>1352.2042519010365</v>
      </c>
      <c r="L46" s="10">
        <f t="shared" si="62"/>
        <v>1306.2761727032212</v>
      </c>
      <c r="M46" s="10">
        <f t="shared" si="62"/>
        <v>1258.3358219728771</v>
      </c>
      <c r="N46" s="10">
        <f t="shared" si="62"/>
        <v>1207.3973242270886</v>
      </c>
      <c r="O46" s="10">
        <f t="shared" si="62"/>
        <v>1152.4750059635353</v>
      </c>
    </row>
    <row r="47" spans="2:16">
      <c r="B47" s="11"/>
      <c r="C47" s="6">
        <v>10</v>
      </c>
      <c r="D47" s="2" t="s">
        <v>8</v>
      </c>
      <c r="E47" s="5">
        <v>-26000</v>
      </c>
      <c r="O47" s="10">
        <f>P44/P47</f>
        <v>18821.111980650847</v>
      </c>
      <c r="P47" s="19">
        <v>7.4999999999999997E-2</v>
      </c>
    </row>
    <row r="48" spans="2:16">
      <c r="B48" s="11"/>
      <c r="C48" s="6">
        <v>11</v>
      </c>
      <c r="D48" s="11" t="s">
        <v>9</v>
      </c>
      <c r="E48" s="15">
        <f>SUM(E44:E47)</f>
        <v>-26000</v>
      </c>
      <c r="F48" s="12">
        <f>F46</f>
        <v>1537.1800000000003</v>
      </c>
      <c r="G48" s="12">
        <f t="shared" ref="G48:N48" si="63">G46</f>
        <v>1506.5182739999991</v>
      </c>
      <c r="H48" s="12">
        <f t="shared" si="63"/>
        <v>1471.7765853181991</v>
      </c>
      <c r="I48" s="12">
        <f t="shared" si="63"/>
        <v>1433.9680904882489</v>
      </c>
      <c r="J48" s="12">
        <f t="shared" si="63"/>
        <v>1393.1061341822306</v>
      </c>
      <c r="K48" s="12">
        <f t="shared" si="63"/>
        <v>1352.2042519010365</v>
      </c>
      <c r="L48" s="12">
        <f t="shared" si="63"/>
        <v>1306.2761727032212</v>
      </c>
      <c r="M48" s="12">
        <f t="shared" si="63"/>
        <v>1258.3358219728771</v>
      </c>
      <c r="N48" s="12">
        <f t="shared" si="63"/>
        <v>1207.3973242270886</v>
      </c>
      <c r="O48" s="12">
        <f>SUM(O46:O47)</f>
        <v>19973.586986614384</v>
      </c>
    </row>
    <row r="49" spans="2:16">
      <c r="B49" s="11"/>
      <c r="C49" s="6">
        <v>12</v>
      </c>
      <c r="D49" s="2" t="s">
        <v>10</v>
      </c>
    </row>
    <row r="50" spans="2:16">
      <c r="B50" s="11"/>
      <c r="C50" s="6">
        <v>13</v>
      </c>
      <c r="D50" s="16">
        <v>8.5000000000000006E-2</v>
      </c>
      <c r="E50" s="17">
        <f>1/((1+$D$16)^E35)</f>
        <v>1</v>
      </c>
      <c r="F50" s="17">
        <f t="shared" ref="F50:O50" si="64">1/((1+$D$16)^F35)</f>
        <v>1</v>
      </c>
      <c r="G50" s="17">
        <f t="shared" si="64"/>
        <v>1</v>
      </c>
      <c r="H50" s="17">
        <f t="shared" si="64"/>
        <v>1</v>
      </c>
      <c r="I50" s="17">
        <f t="shared" si="64"/>
        <v>1</v>
      </c>
      <c r="J50" s="17">
        <f t="shared" si="64"/>
        <v>1</v>
      </c>
      <c r="K50" s="17">
        <f t="shared" si="64"/>
        <v>1</v>
      </c>
      <c r="L50" s="17">
        <f t="shared" si="64"/>
        <v>1</v>
      </c>
      <c r="M50" s="17">
        <f t="shared" si="64"/>
        <v>1</v>
      </c>
      <c r="N50" s="17">
        <f t="shared" si="64"/>
        <v>1</v>
      </c>
      <c r="O50" s="17">
        <f t="shared" si="64"/>
        <v>1</v>
      </c>
    </row>
    <row r="51" spans="2:16">
      <c r="B51" s="11"/>
      <c r="C51" s="6">
        <v>14</v>
      </c>
      <c r="D51" s="10">
        <f>SUM(E51:O51)</f>
        <v>6440.3496414072833</v>
      </c>
      <c r="E51" s="18">
        <f>E48*E50</f>
        <v>-26000</v>
      </c>
      <c r="F51" s="10">
        <f t="shared" ref="F51" si="65">F48*F50</f>
        <v>1537.1800000000003</v>
      </c>
      <c r="G51" s="10">
        <f t="shared" ref="G51" si="66">G48*G50</f>
        <v>1506.5182739999991</v>
      </c>
      <c r="H51" s="10">
        <f t="shared" ref="H51" si="67">H48*H50</f>
        <v>1471.7765853181991</v>
      </c>
      <c r="I51" s="10">
        <f t="shared" ref="I51" si="68">I48*I50</f>
        <v>1433.9680904882489</v>
      </c>
      <c r="J51" s="10">
        <f t="shared" ref="J51" si="69">J48*J50</f>
        <v>1393.1061341822306</v>
      </c>
      <c r="K51" s="10">
        <f t="shared" ref="K51" si="70">K48*K50</f>
        <v>1352.2042519010365</v>
      </c>
      <c r="L51" s="10">
        <f t="shared" ref="L51" si="71">L48*L50</f>
        <v>1306.2761727032212</v>
      </c>
      <c r="M51" s="10">
        <f t="shared" ref="M51" si="72">M48*M50</f>
        <v>1258.3358219728771</v>
      </c>
      <c r="N51" s="10">
        <f t="shared" ref="N51" si="73">N48*N50</f>
        <v>1207.3973242270886</v>
      </c>
      <c r="O51" s="10">
        <f t="shared" ref="O51" si="74">O48*O50</f>
        <v>19973.586986614384</v>
      </c>
    </row>
    <row r="52" spans="2:16">
      <c r="B52" s="11"/>
      <c r="C52" s="6">
        <v>15</v>
      </c>
      <c r="D52" s="2" t="s">
        <v>2</v>
      </c>
    </row>
    <row r="53" spans="2:16">
      <c r="B53" s="11"/>
      <c r="C53" s="6">
        <v>16</v>
      </c>
      <c r="D53" s="23">
        <f>IRR(E48:O48)</f>
        <v>2.8509983182977108E-2</v>
      </c>
      <c r="E53" s="20">
        <f>1-(D53/$D$19)</f>
        <v>0.70695919675363073</v>
      </c>
    </row>
    <row r="55" spans="2:16" ht="21.75" thickBot="1">
      <c r="B55" s="11"/>
      <c r="C55" s="6">
        <v>1</v>
      </c>
      <c r="D55" s="6"/>
      <c r="E55" s="6"/>
      <c r="F55" s="7"/>
      <c r="G55" s="16">
        <v>3.5000000000000003E-2</v>
      </c>
      <c r="H55" s="16">
        <v>3.5000000000000003E-2</v>
      </c>
      <c r="I55" s="16">
        <v>3.5000000000000003E-2</v>
      </c>
      <c r="J55" s="16">
        <v>3.5000000000000003E-2</v>
      </c>
      <c r="K55" s="16">
        <v>3.5000000000000003E-2</v>
      </c>
      <c r="L55" s="16">
        <v>3.5000000000000003E-2</v>
      </c>
      <c r="M55" s="16">
        <v>3.5000000000000003E-2</v>
      </c>
      <c r="N55" s="16">
        <v>3.5000000000000003E-2</v>
      </c>
      <c r="O55" s="16">
        <v>3.5000000000000003E-2</v>
      </c>
      <c r="P55" s="16">
        <v>3.5000000000000003E-2</v>
      </c>
    </row>
    <row r="56" spans="2:16" ht="21.75" thickBot="1">
      <c r="B56" s="11"/>
      <c r="C56" s="6">
        <v>2</v>
      </c>
      <c r="D56" s="6" t="s">
        <v>0</v>
      </c>
      <c r="E56" s="6"/>
      <c r="F56" s="22">
        <v>0.97499999999999998</v>
      </c>
      <c r="G56" s="22">
        <f t="shared" ref="G56:P56" si="75">F56</f>
        <v>0.97499999999999998</v>
      </c>
      <c r="H56" s="22">
        <f t="shared" si="75"/>
        <v>0.97499999999999998</v>
      </c>
      <c r="I56" s="22">
        <f t="shared" si="75"/>
        <v>0.97499999999999998</v>
      </c>
      <c r="J56" s="22">
        <f t="shared" si="75"/>
        <v>0.97499999999999998</v>
      </c>
      <c r="K56" s="22">
        <f t="shared" si="75"/>
        <v>0.97499999999999998</v>
      </c>
      <c r="L56" s="22">
        <f t="shared" si="75"/>
        <v>0.97499999999999998</v>
      </c>
      <c r="M56" s="22">
        <f t="shared" si="75"/>
        <v>0.97499999999999998</v>
      </c>
      <c r="N56" s="22">
        <f t="shared" si="75"/>
        <v>0.97499999999999998</v>
      </c>
      <c r="O56" s="22">
        <f t="shared" si="75"/>
        <v>0.97499999999999998</v>
      </c>
      <c r="P56" s="21">
        <f t="shared" si="75"/>
        <v>0.97499999999999998</v>
      </c>
    </row>
    <row r="57" spans="2:16">
      <c r="B57" s="11"/>
      <c r="C57" s="6">
        <v>3</v>
      </c>
      <c r="D57" s="2" t="s">
        <v>11</v>
      </c>
      <c r="F57" s="5">
        <f>4591*F56</f>
        <v>4476.2249999999995</v>
      </c>
      <c r="G57" s="10">
        <f>F57*(1+G55)*G56</f>
        <v>4517.0705531249987</v>
      </c>
      <c r="H57" s="10">
        <f t="shared" ref="H57" si="76">G57*(1+H55)*H56</f>
        <v>4558.2888219222632</v>
      </c>
      <c r="I57" s="10">
        <f t="shared" ref="I57" si="77">H57*(1+I55)*I56</f>
        <v>4599.8832074223037</v>
      </c>
      <c r="J57" s="10">
        <f t="shared" ref="J57" si="78">I57*(1+J55)*J56</f>
        <v>4641.8571416900313</v>
      </c>
      <c r="K57" s="10">
        <f t="shared" ref="K57" si="79">J57*(1+K55)*K56</f>
        <v>4684.2140881079531</v>
      </c>
      <c r="L57" s="10">
        <f t="shared" ref="L57" si="80">K57*(1+L55)*L56</f>
        <v>4726.9575416619373</v>
      </c>
      <c r="M57" s="10">
        <f t="shared" ref="M57" si="81">L57*(1+M55)*M56</f>
        <v>4770.0910292296021</v>
      </c>
      <c r="N57" s="10">
        <f t="shared" ref="N57" si="82">M57*(1+N55)*N56</f>
        <v>4813.6181098713214</v>
      </c>
      <c r="O57" s="10">
        <f t="shared" ref="O57" si="83">N57*(1+O55)*O56</f>
        <v>4857.5423751238968</v>
      </c>
      <c r="P57" s="10">
        <f t="shared" ref="P57" si="84">O57*(1+P55)*P56</f>
        <v>4901.8674492969021</v>
      </c>
    </row>
    <row r="58" spans="2:16">
      <c r="B58" s="11"/>
      <c r="C58" s="6">
        <v>4</v>
      </c>
      <c r="D58" s="2" t="s">
        <v>3</v>
      </c>
      <c r="F58" s="5">
        <v>230</v>
      </c>
      <c r="G58" s="4">
        <v>239</v>
      </c>
      <c r="H58" s="4">
        <v>249</v>
      </c>
      <c r="I58" s="4">
        <v>260</v>
      </c>
      <c r="J58" s="4">
        <v>271</v>
      </c>
      <c r="K58" s="4">
        <v>282</v>
      </c>
      <c r="L58" s="4">
        <v>294</v>
      </c>
      <c r="M58" s="4">
        <v>306</v>
      </c>
      <c r="N58" s="4">
        <v>319</v>
      </c>
      <c r="O58" s="4">
        <v>333</v>
      </c>
      <c r="P58" s="4">
        <v>347</v>
      </c>
    </row>
    <row r="59" spans="2:16">
      <c r="B59" s="11"/>
      <c r="C59" s="6">
        <v>5</v>
      </c>
      <c r="D59" s="2" t="s">
        <v>4</v>
      </c>
      <c r="F59" s="10">
        <f>F57-F58</f>
        <v>4246.2249999999995</v>
      </c>
      <c r="G59" s="10">
        <f t="shared" ref="G59" si="85">G57-G58</f>
        <v>4278.0705531249987</v>
      </c>
      <c r="H59" s="10">
        <f t="shared" ref="H59" si="86">H57-H58</f>
        <v>4309.2888219222632</v>
      </c>
      <c r="I59" s="10">
        <f t="shared" ref="I59" si="87">I57-I58</f>
        <v>4339.8832074223037</v>
      </c>
      <c r="J59" s="10">
        <f t="shared" ref="J59" si="88">J57-J58</f>
        <v>4370.8571416900313</v>
      </c>
      <c r="K59" s="10">
        <f t="shared" ref="K59" si="89">K57-K58</f>
        <v>4402.2140881079531</v>
      </c>
      <c r="L59" s="10">
        <f t="shared" ref="L59" si="90">L57-L58</f>
        <v>4432.9575416619373</v>
      </c>
      <c r="M59" s="10">
        <f t="shared" ref="M59" si="91">M57-M58</f>
        <v>4464.0910292296021</v>
      </c>
      <c r="N59" s="10">
        <f t="shared" ref="N59" si="92">N57-N58</f>
        <v>4494.6181098713214</v>
      </c>
      <c r="O59" s="10">
        <f t="shared" ref="O59" si="93">O57-O58</f>
        <v>4524.5423751238968</v>
      </c>
      <c r="P59" s="10">
        <f t="shared" ref="P59" si="94">P57-P58</f>
        <v>4554.8674492969021</v>
      </c>
    </row>
    <row r="60" spans="2:16">
      <c r="B60" s="11"/>
      <c r="C60" s="6">
        <v>6</v>
      </c>
      <c r="D60" s="2" t="s">
        <v>5</v>
      </c>
      <c r="F60" s="5">
        <v>2550</v>
      </c>
      <c r="G60" s="5">
        <v>2626</v>
      </c>
      <c r="H60" s="5">
        <v>2705</v>
      </c>
      <c r="I60" s="5">
        <v>2786</v>
      </c>
      <c r="J60" s="5">
        <v>2871</v>
      </c>
      <c r="K60" s="5">
        <v>2956</v>
      </c>
      <c r="L60" s="5">
        <v>3045</v>
      </c>
      <c r="M60" s="5">
        <v>3136</v>
      </c>
      <c r="N60" s="5">
        <v>3230</v>
      </c>
      <c r="O60" s="5">
        <v>3327</v>
      </c>
      <c r="P60" s="5">
        <v>3427</v>
      </c>
    </row>
    <row r="61" spans="2:16">
      <c r="B61" s="11"/>
      <c r="C61" s="6">
        <v>7</v>
      </c>
      <c r="D61" s="11" t="s">
        <v>6</v>
      </c>
      <c r="E61" s="11"/>
      <c r="F61" s="13">
        <f t="shared" ref="F61:P61" si="95">F59-F60</f>
        <v>1696.2249999999995</v>
      </c>
      <c r="G61" s="13">
        <f t="shared" si="95"/>
        <v>1652.0705531249987</v>
      </c>
      <c r="H61" s="13">
        <f t="shared" si="95"/>
        <v>1604.2888219222632</v>
      </c>
      <c r="I61" s="13">
        <f t="shared" si="95"/>
        <v>1553.8832074223037</v>
      </c>
      <c r="J61" s="13">
        <f t="shared" si="95"/>
        <v>1499.8571416900313</v>
      </c>
      <c r="K61" s="13">
        <f t="shared" si="95"/>
        <v>1446.2140881079531</v>
      </c>
      <c r="L61" s="13">
        <f t="shared" si="95"/>
        <v>1387.9575416619373</v>
      </c>
      <c r="M61" s="13">
        <f t="shared" si="95"/>
        <v>1328.0910292296021</v>
      </c>
      <c r="N61" s="13">
        <f t="shared" si="95"/>
        <v>1264.6181098713214</v>
      </c>
      <c r="O61" s="13">
        <f t="shared" si="95"/>
        <v>1197.5423751238968</v>
      </c>
      <c r="P61" s="13">
        <f t="shared" si="95"/>
        <v>1127.8674492969021</v>
      </c>
    </row>
    <row r="62" spans="2:16">
      <c r="B62" s="11"/>
      <c r="C62" s="6">
        <v>8</v>
      </c>
      <c r="D62" s="2" t="s">
        <v>12</v>
      </c>
      <c r="F62" s="5">
        <v>182</v>
      </c>
      <c r="G62" s="5">
        <v>192</v>
      </c>
      <c r="H62" s="5">
        <v>203</v>
      </c>
      <c r="I62" s="5">
        <v>215</v>
      </c>
      <c r="J62" s="5">
        <v>227</v>
      </c>
      <c r="K62" s="5">
        <v>240</v>
      </c>
      <c r="L62" s="5">
        <v>254</v>
      </c>
      <c r="M62" s="5">
        <v>269</v>
      </c>
      <c r="N62" s="5">
        <v>284</v>
      </c>
      <c r="O62" s="5">
        <v>300</v>
      </c>
    </row>
    <row r="63" spans="2:16">
      <c r="B63" s="11"/>
      <c r="C63" s="6">
        <v>9</v>
      </c>
      <c r="D63" s="2" t="s">
        <v>7</v>
      </c>
      <c r="F63" s="10">
        <f t="shared" ref="F63:O63" si="96">F61-F62</f>
        <v>1514.2249999999995</v>
      </c>
      <c r="G63" s="10">
        <f t="shared" si="96"/>
        <v>1460.0705531249987</v>
      </c>
      <c r="H63" s="10">
        <f t="shared" si="96"/>
        <v>1401.2888219222632</v>
      </c>
      <c r="I63" s="10">
        <f t="shared" si="96"/>
        <v>1338.8832074223037</v>
      </c>
      <c r="J63" s="10">
        <f t="shared" si="96"/>
        <v>1272.8571416900313</v>
      </c>
      <c r="K63" s="10">
        <f t="shared" si="96"/>
        <v>1206.2140881079531</v>
      </c>
      <c r="L63" s="10">
        <f t="shared" si="96"/>
        <v>1133.9575416619373</v>
      </c>
      <c r="M63" s="10">
        <f t="shared" si="96"/>
        <v>1059.0910292296021</v>
      </c>
      <c r="N63" s="10">
        <f t="shared" si="96"/>
        <v>980.61810987132139</v>
      </c>
      <c r="O63" s="10">
        <f t="shared" si="96"/>
        <v>897.54237512389682</v>
      </c>
    </row>
    <row r="64" spans="2:16">
      <c r="B64" s="11"/>
      <c r="C64" s="6">
        <v>10</v>
      </c>
      <c r="D64" s="2" t="s">
        <v>8</v>
      </c>
      <c r="E64" s="5">
        <v>-26000</v>
      </c>
      <c r="O64" s="10">
        <f>P61/P64</f>
        <v>15038.232657292028</v>
      </c>
      <c r="P64" s="19">
        <v>7.4999999999999997E-2</v>
      </c>
    </row>
    <row r="65" spans="2:15">
      <c r="B65" s="11"/>
      <c r="C65" s="6">
        <v>11</v>
      </c>
      <c r="D65" s="11" t="s">
        <v>9</v>
      </c>
      <c r="E65" s="15">
        <f>SUM(E61:E64)</f>
        <v>-26000</v>
      </c>
      <c r="F65" s="12">
        <f>F63</f>
        <v>1514.2249999999995</v>
      </c>
      <c r="G65" s="12">
        <f t="shared" ref="G65:N65" si="97">G63</f>
        <v>1460.0705531249987</v>
      </c>
      <c r="H65" s="12">
        <f t="shared" si="97"/>
        <v>1401.2888219222632</v>
      </c>
      <c r="I65" s="12">
        <f t="shared" si="97"/>
        <v>1338.8832074223037</v>
      </c>
      <c r="J65" s="12">
        <f t="shared" si="97"/>
        <v>1272.8571416900313</v>
      </c>
      <c r="K65" s="12">
        <f t="shared" si="97"/>
        <v>1206.2140881079531</v>
      </c>
      <c r="L65" s="12">
        <f t="shared" si="97"/>
        <v>1133.9575416619373</v>
      </c>
      <c r="M65" s="12">
        <f t="shared" si="97"/>
        <v>1059.0910292296021</v>
      </c>
      <c r="N65" s="12">
        <f t="shared" si="97"/>
        <v>980.61810987132139</v>
      </c>
      <c r="O65" s="12">
        <f>SUM(O63:O64)</f>
        <v>15935.775032415924</v>
      </c>
    </row>
    <row r="66" spans="2:15">
      <c r="B66" s="11"/>
      <c r="C66" s="6">
        <v>12</v>
      </c>
      <c r="D66" s="2" t="s">
        <v>10</v>
      </c>
    </row>
    <row r="67" spans="2:15">
      <c r="B67" s="11"/>
      <c r="C67" s="6">
        <v>13</v>
      </c>
      <c r="D67" s="16">
        <v>8.5000000000000006E-2</v>
      </c>
      <c r="E67" s="17">
        <f>1/((1+$D$16)^E52)</f>
        <v>1</v>
      </c>
      <c r="F67" s="17">
        <f t="shared" ref="F67:O67" si="98">1/((1+$D$16)^F52)</f>
        <v>1</v>
      </c>
      <c r="G67" s="17">
        <f t="shared" si="98"/>
        <v>1</v>
      </c>
      <c r="H67" s="17">
        <f t="shared" si="98"/>
        <v>1</v>
      </c>
      <c r="I67" s="17">
        <f t="shared" si="98"/>
        <v>1</v>
      </c>
      <c r="J67" s="17">
        <f t="shared" si="98"/>
        <v>1</v>
      </c>
      <c r="K67" s="17">
        <f t="shared" si="98"/>
        <v>1</v>
      </c>
      <c r="L67" s="17">
        <f t="shared" si="98"/>
        <v>1</v>
      </c>
      <c r="M67" s="17">
        <f t="shared" si="98"/>
        <v>1</v>
      </c>
      <c r="N67" s="17">
        <f t="shared" si="98"/>
        <v>1</v>
      </c>
      <c r="O67" s="17">
        <f t="shared" si="98"/>
        <v>1</v>
      </c>
    </row>
    <row r="68" spans="2:15">
      <c r="B68" s="11"/>
      <c r="C68" s="6">
        <v>14</v>
      </c>
      <c r="D68" s="10">
        <f>SUM(E68:O68)</f>
        <v>1302.9805254463317</v>
      </c>
      <c r="E68" s="18">
        <f>E65*E67</f>
        <v>-26000</v>
      </c>
      <c r="F68" s="10">
        <f t="shared" ref="F68" si="99">F65*F67</f>
        <v>1514.2249999999995</v>
      </c>
      <c r="G68" s="10">
        <f t="shared" ref="G68" si="100">G65*G67</f>
        <v>1460.0705531249987</v>
      </c>
      <c r="H68" s="10">
        <f t="shared" ref="H68" si="101">H65*H67</f>
        <v>1401.2888219222632</v>
      </c>
      <c r="I68" s="10">
        <f t="shared" ref="I68" si="102">I65*I67</f>
        <v>1338.8832074223037</v>
      </c>
      <c r="J68" s="10">
        <f t="shared" ref="J68" si="103">J65*J67</f>
        <v>1272.8571416900313</v>
      </c>
      <c r="K68" s="10">
        <f t="shared" ref="K68" si="104">K65*K67</f>
        <v>1206.2140881079531</v>
      </c>
      <c r="L68" s="10">
        <f t="shared" ref="L68" si="105">L65*L67</f>
        <v>1133.9575416619373</v>
      </c>
      <c r="M68" s="10">
        <f t="shared" ref="M68" si="106">M65*M67</f>
        <v>1059.0910292296021</v>
      </c>
      <c r="N68" s="10">
        <f t="shared" ref="N68" si="107">N65*N67</f>
        <v>980.61810987132139</v>
      </c>
      <c r="O68" s="10">
        <f t="shared" ref="O68" si="108">O65*O67</f>
        <v>15935.775032415924</v>
      </c>
    </row>
    <row r="69" spans="2:15">
      <c r="B69" s="11"/>
      <c r="C69" s="6">
        <v>15</v>
      </c>
      <c r="D69" s="2" t="s">
        <v>2</v>
      </c>
    </row>
    <row r="70" spans="2:15">
      <c r="B70" s="11"/>
      <c r="C70" s="6">
        <v>16</v>
      </c>
      <c r="D70" s="23">
        <f>IRR(E65:O65)</f>
        <v>6.3369941370629091E-3</v>
      </c>
      <c r="E70" s="20">
        <f>1-(D70/$D$19)</f>
        <v>0.93486499658122446</v>
      </c>
    </row>
  </sheetData>
  <pageMargins left="0.70866141732283472" right="0.70866141732283472" top="0.49" bottom="0.59" header="0.31496062992125984" footer="0.31496062992125984"/>
  <pageSetup paperSize="9" scale="50" orientation="landscape" r:id="rId1"/>
  <headerFooter>
    <oddFooter>&amp;L&amp;F/&amp;A&amp;R&amp;P/&amp;N</oddFooter>
  </headerFooter>
  <rowBreaks count="1" manualBreakCount="1">
    <brk id="3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Markus</cp:lastModifiedBy>
  <cp:lastPrinted>2015-04-24T06:27:23Z</cp:lastPrinted>
  <dcterms:created xsi:type="dcterms:W3CDTF">2015-04-20T17:59:42Z</dcterms:created>
  <dcterms:modified xsi:type="dcterms:W3CDTF">2015-04-24T06:43:34Z</dcterms:modified>
</cp:coreProperties>
</file>